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filterPrivacy="1"/>
  <bookViews>
    <workbookView xWindow="0" yWindow="0" windowWidth="22260" windowHeight="12648"/>
  </bookViews>
  <sheets>
    <sheet name="Felsődobsza" sheetId="1" r:id="rId1"/>
    <sheet name="Hernádkércs" sheetId="3" r:id="rId2"/>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 i="1" l="1"/>
  <c r="J9" i="3" l="1"/>
  <c r="K9" i="3" s="1"/>
  <c r="N9" i="3" s="1"/>
  <c r="J8" i="3"/>
  <c r="K8" i="3" s="1"/>
  <c r="N8" i="3" s="1"/>
  <c r="J7" i="3"/>
  <c r="K7" i="3" s="1"/>
  <c r="N7" i="3" s="1"/>
  <c r="I9" i="3"/>
  <c r="I7" i="3"/>
  <c r="K6" i="3"/>
  <c r="N6" i="3" s="1"/>
  <c r="J6" i="3"/>
  <c r="I6" i="3"/>
  <c r="K5" i="3"/>
  <c r="N5" i="3" s="1"/>
  <c r="J5" i="3"/>
  <c r="I5" i="3"/>
  <c r="K3" i="3"/>
  <c r="N3" i="3" s="1"/>
  <c r="K4" i="3"/>
  <c r="N4" i="3" s="1"/>
  <c r="J4" i="3"/>
  <c r="J3" i="3"/>
  <c r="I4" i="3"/>
  <c r="I3" i="3"/>
  <c r="J2" i="3"/>
  <c r="K2" i="3" s="1"/>
  <c r="N2" i="3" s="1"/>
  <c r="I2" i="3"/>
  <c r="J9" i="1"/>
  <c r="J10" i="1"/>
  <c r="K10" i="1" s="1"/>
  <c r="N10" i="1" s="1"/>
  <c r="I10" i="1"/>
  <c r="I9" i="1"/>
  <c r="J15" i="1"/>
  <c r="I15" i="1"/>
  <c r="J14" i="1"/>
  <c r="I14" i="1"/>
  <c r="N11" i="1"/>
  <c r="N12" i="1"/>
  <c r="N13" i="1"/>
  <c r="J13" i="1"/>
  <c r="K13" i="1" s="1"/>
  <c r="J12" i="1"/>
  <c r="I13" i="1"/>
  <c r="I12" i="1"/>
  <c r="J11" i="1"/>
  <c r="J8" i="1" l="1"/>
  <c r="K8" i="1" s="1"/>
  <c r="N8" i="1" s="1"/>
  <c r="J7" i="1"/>
  <c r="K7" i="1" s="1"/>
  <c r="N7" i="1" s="1"/>
  <c r="J6" i="1"/>
  <c r="K6" i="1" s="1"/>
  <c r="N6" i="1" s="1"/>
  <c r="P6" i="1"/>
  <c r="J5" i="1"/>
  <c r="K5" i="1" s="1"/>
  <c r="N5" i="1" s="1"/>
  <c r="J4" i="1"/>
  <c r="K4" i="1" s="1"/>
  <c r="N4" i="1" s="1"/>
  <c r="J3" i="1"/>
  <c r="K3" i="1" s="1"/>
  <c r="N3" i="1" s="1"/>
  <c r="J2" i="1"/>
  <c r="K2" i="1" s="1"/>
  <c r="N2" i="1" s="1"/>
  <c r="J16" i="1"/>
  <c r="K16" i="1" s="1"/>
  <c r="I16" i="1"/>
  <c r="K9" i="1"/>
  <c r="N9" i="1" s="1"/>
  <c r="K11" i="1"/>
  <c r="K12" i="1"/>
  <c r="K14" i="1"/>
  <c r="N14" i="1" s="1"/>
  <c r="K15" i="1"/>
  <c r="N15" i="1" s="1"/>
</calcChain>
</file>

<file path=xl/sharedStrings.xml><?xml version="1.0" encoding="utf-8"?>
<sst xmlns="http://schemas.openxmlformats.org/spreadsheetml/2006/main" count="194" uniqueCount="121">
  <si>
    <t>Sorszám</t>
  </si>
  <si>
    <t>Ütem neve</t>
  </si>
  <si>
    <t>Betáp</t>
  </si>
  <si>
    <t>Zárások</t>
  </si>
  <si>
    <t>Opcionális</t>
  </si>
  <si>
    <t>Öblítési hely</t>
  </si>
  <si>
    <t>Megjegyzés</t>
  </si>
  <si>
    <t>Kapcsolódó ütemek</t>
  </si>
  <si>
    <t>D160 KPE</t>
  </si>
  <si>
    <t>Cső</t>
  </si>
  <si>
    <t xml:space="preserve">100 m3-es Felsődobszai magastároló medence. </t>
  </si>
  <si>
    <t xml:space="preserve">A Felsődobszai Vízmű nyomásfokozó szivattyúi leállítva. Buszfordulónál a Kossuth Lajos utcai és az Arany János utcai tolózár,
Deák Ferenc utca Petőfi utcai leágazó tolózár
Vízmű udvartéri NA150 kijövő tolózár.
</t>
  </si>
  <si>
    <t>Nagykinizs- Hernádkércs közötti motoros tolózár lezárása.</t>
  </si>
  <si>
    <t>Öblítendő csőtérfogat [m3]</t>
  </si>
  <si>
    <t>Becsült öblítési vízmennyiség [m3]</t>
  </si>
  <si>
    <t>Vízerőmű csőhíd előtti feltalaj tűzcsap.</t>
  </si>
  <si>
    <t>2. Malom utcai végág, 3. Sallai utcai végág</t>
  </si>
  <si>
    <t>2.</t>
  </si>
  <si>
    <t>3.</t>
  </si>
  <si>
    <t>5.</t>
  </si>
  <si>
    <t>6.</t>
  </si>
  <si>
    <t>7.</t>
  </si>
  <si>
    <t>8.</t>
  </si>
  <si>
    <t>9.</t>
  </si>
  <si>
    <t>10.</t>
  </si>
  <si>
    <t>11.</t>
  </si>
  <si>
    <t xml:space="preserve">11. Felsődobszai medence zárkamra- Béke utcai glóbusz </t>
  </si>
  <si>
    <t>DN100 acél</t>
  </si>
  <si>
    <t>N/A</t>
  </si>
  <si>
    <t>Jelen állapotban nem kivitelezhető</t>
  </si>
  <si>
    <t>Csőhossz</t>
  </si>
  <si>
    <t>Flow (LPS)</t>
  </si>
  <si>
    <t>Becsült öblítési idő [perc]</t>
  </si>
  <si>
    <t>Deák Ferenc utca Vízműtől Rákóczi utca Medencéig ellenirányban</t>
  </si>
  <si>
    <t>1.b.</t>
  </si>
  <si>
    <t>1.a.</t>
  </si>
  <si>
    <t>Deák Ferenc utca Vízműtől Rákóczi utca Medencéig szokásos vízirány</t>
  </si>
  <si>
    <t>Felsődobszai vízmű nyomásfokozója</t>
  </si>
  <si>
    <t>Felsődobszai ellennyomó medence zárkamrában töltő és ürító vez. Tz lezárva. Buszfordulónál a Kossuth Lajos utcai és az Arany János utcai tolózár,
Deák Ferenc utca Petőfi utcai leágazó tolózár.</t>
  </si>
  <si>
    <t>Rákóczi úti medence előtti tűzcsap</t>
  </si>
  <si>
    <t xml:space="preserve">A Malom utcai végág öblítése. </t>
  </si>
  <si>
    <t>Malom utcai végtűzcsap</t>
  </si>
  <si>
    <t>DN100 KM-PVC</t>
  </si>
  <si>
    <t>A Sallai utcai végág öblítése</t>
  </si>
  <si>
    <t>DN100 AC</t>
  </si>
  <si>
    <t>Kossuth Lajos utca</t>
  </si>
  <si>
    <t>DN100 KM-PVC, D110 KPE</t>
  </si>
  <si>
    <t>4.b.</t>
  </si>
  <si>
    <t>4.a.</t>
  </si>
  <si>
    <t>Kossuth Lajos utca- Temetői végág öblítése</t>
  </si>
  <si>
    <t>Petőfi utca (Deák Ferenc utcától az Arany János utcáig)</t>
  </si>
  <si>
    <t xml:space="preserve">Thököly utca (Deák Ferenc utcától a Thököly utcai végtűzcsapig) </t>
  </si>
  <si>
    <t xml:space="preserve">Arany János utca </t>
  </si>
  <si>
    <t xml:space="preserve">Petőfi utca (Arany János utcától Kossuth Lajos utcáig) </t>
  </si>
  <si>
    <t xml:space="preserve">Sport utca (a Kossuth Lajos utcától az Arany János utcáig) </t>
  </si>
  <si>
    <t>D110 KPE</t>
  </si>
  <si>
    <t>Dózsa György u- Malom u kerszteződési csomópontról D160 KPE</t>
  </si>
  <si>
    <t>Sallai utcai végtűzcsap</t>
  </si>
  <si>
    <t xml:space="preserve">Buszfordulónál a Deák Ferenc utcai és az Arany János utcai leágazó tolózár
Kossuth Lajos utca Petőfi utcai leágazó tolózár
Kossuth Lajos utca Sport utcai leágazó tolózár
Kossuth Lajos utca Hernádkércs felé átadási vízmérő Felsődobsza felőli tolózárja
</t>
  </si>
  <si>
    <t>Hernádkércsi vízátadási pont előtti tűzcsap.</t>
  </si>
  <si>
    <t>KM-PVC 100</t>
  </si>
  <si>
    <t>Kossuth utca/Kinizsi u-i végtűzcsap</t>
  </si>
  <si>
    <t>ld 4. ütem</t>
  </si>
  <si>
    <t>5. ütem</t>
  </si>
  <si>
    <t>AC 100</t>
  </si>
  <si>
    <t>6.a.</t>
  </si>
  <si>
    <t>6.b.</t>
  </si>
  <si>
    <t>Arany János utca Petőfi utcai leválasztó tolózár</t>
  </si>
  <si>
    <t xml:space="preserve">Deák Ferenc utcai D160 KPE és a medencetöltő Rákóczi utcai D160 KPE. </t>
  </si>
  <si>
    <t xml:space="preserve">Petőfi utcai DN100 azbesztcement. </t>
  </si>
  <si>
    <t xml:space="preserve">Deák Ferenc utcai D160 KPE gerincvezeték. </t>
  </si>
  <si>
    <t>Kossuth Lajos utcai DN100 KM-PVC a Petőfi utcai leágazáson keresztül</t>
  </si>
  <si>
    <t>AC 80</t>
  </si>
  <si>
    <t>Kossuth Lajos utcai DN100 KM-PVC a Sport utcai leágazáson keresztül</t>
  </si>
  <si>
    <t xml:space="preserve">Buszforduló Deák Ferenc utcai szakaszoló tolózár
Arany János utca Petőfi utcai leválasztó tolózár
</t>
  </si>
  <si>
    <t>Petőfi utca-Arany János utca kereszteződésében levő altalaj tűzcsap.</t>
  </si>
  <si>
    <t>Thököly utcai altalaj végtűzcsap.</t>
  </si>
  <si>
    <t xml:space="preserve">Arany János utca mindkét oldali Petőfi utcai leválasztó tolózár
Kossuth Lajos utca- Sport utcai leválasztó tolózár (Ha esetleg mégis lenne a Sport utcai vezetéken az Arany János utcáról leválasztó tolózárja, akkor azt kell lezárni!)
</t>
  </si>
  <si>
    <t xml:space="preserve">Arany János utca Nyugati (Hernád felé eső és Északi oldali Petőfi utcai leválasztó tolózár
Kossuth Lajos utca- Arany János utcai leválasztó tolózár
</t>
  </si>
  <si>
    <t>Arany János utcai DN100 KM-PVC  feltalaj tűzcsap (a Petőfi utca saroktól a Kossuth Lajos utcai buszforduló felé)</t>
  </si>
  <si>
    <t xml:space="preserve">Sport utca Arany János utcai sarok felőli altalaj tűzcsap </t>
  </si>
  <si>
    <t>Megtisztulás után ellenőrzendő az Arany János utcai D63 KPE szakaszon levő tűzcsapon, hogy nem zavarosodott-e be a már kiöblített szakasz</t>
  </si>
  <si>
    <t>8./1</t>
  </si>
  <si>
    <t>8./2</t>
  </si>
  <si>
    <t>Arany János utcai DN100 KM-PVC ági altalaj végtűzcsap</t>
  </si>
  <si>
    <t>Arany János utcai  D63 KPE vezeték végén levő feltalaj tűzcsap.</t>
  </si>
  <si>
    <t>DN100 KM-PVC, D63 KPE</t>
  </si>
  <si>
    <t>D110 PE, DN100 KM-PVC</t>
  </si>
  <si>
    <t>Felsődobsza többi utcájában, Hernádkércsen, Nagykinizsen és Szentistvánbaksán a tározókapacitások mértékéig teljes értékű vízszolgáltatás biztosítható a Felsődobszai medencéből.</t>
  </si>
  <si>
    <t>Sallai u - Dózsa György u kereszteződési D160 KPE</t>
  </si>
  <si>
    <t>1.</t>
  </si>
  <si>
    <t>Felsődobszai átkötés</t>
  </si>
  <si>
    <t>Kossuth utca legdélebbi tűzcsapja</t>
  </si>
  <si>
    <t>Nagykinizs-Hernádkércs átkötés, Felsődobszai medence zárkamra töltő, Zrínyi utca É-i betápja Kossuth utcáról</t>
  </si>
  <si>
    <t>KM-PVC 80</t>
  </si>
  <si>
    <t>Kossuth utca NA100</t>
  </si>
  <si>
    <t>Kossuth utca NY-i mellékág É-i vége</t>
  </si>
  <si>
    <t>Kossuth utca NY-i mellékág D-i vége</t>
  </si>
  <si>
    <t>Kossuth utca NY-i mellékág É-i végtűzcsapja</t>
  </si>
  <si>
    <t>Kossuth utca NY-i mellékág D-i végtűzcsapja</t>
  </si>
  <si>
    <t>4.</t>
  </si>
  <si>
    <t>Zrínyi  u. É-i fele</t>
  </si>
  <si>
    <t>Zrínyi  u. D-i fele</t>
  </si>
  <si>
    <t>Kossuth utca főág</t>
  </si>
  <si>
    <t>KM-PVC 80 és 100</t>
  </si>
  <si>
    <t>Nagykinizs-Hernádkércs átkötés, Felsődobszai medence zárkamra töltő, Zrínyi utca D-i betápja Kossuth utcáról</t>
  </si>
  <si>
    <t>Zrínyi utca D-i negyedében levő altalaj tcs</t>
  </si>
  <si>
    <t>Sebesség [m/s]</t>
  </si>
  <si>
    <t>Halmaji út</t>
  </si>
  <si>
    <t>Petőfi utca</t>
  </si>
  <si>
    <t>Arany János utca</t>
  </si>
  <si>
    <t>Halmaji út NA80</t>
  </si>
  <si>
    <t>Petőfi u végtűzcsap</t>
  </si>
  <si>
    <t>Arany János u végtűzcsap</t>
  </si>
  <si>
    <t>Halmaji út végtűzcsap</t>
  </si>
  <si>
    <t>Kossuth u-Halmaji út keresztezésben Kossuth u-n D felé menő tz,  Felsődobszai medence zárkamra töltő</t>
  </si>
  <si>
    <t>Kossuth u-Petőfi u keresztezésben Kossuth u-n D felé menő tz,  Felsődobszai medence zárkamra töltő</t>
  </si>
  <si>
    <t xml:space="preserve">Deák Ferenc utca Petőfi utcai leágazó tolózár
Buszfordulónál a Rákóczi utcai és az Arany János utcai tolózár,
Kossuth Lajos utca Petőfi utcai leágazó tolózár
Kossuth Lajos utca Sport utcai leágazó tolózár
Kossuth Lajos utca Hernádkércs felé átadási vízmérő Felsődobsza felőli tolózárja
</t>
  </si>
  <si>
    <t>Buszfordulói elágazás D160 KPE (gépháztól)</t>
  </si>
  <si>
    <t>Buszfordulói elágazás D160 KPE (magastárolótól)</t>
  </si>
  <si>
    <t>Arany János utca-Petőfi utcai kereszteződés összes tolózárja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</si>
</sst>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center" vertical="center" wrapText="1"/>
    </xf>
    <xf numFmtId="164" fontId="0" fillId="0" borderId="0" xfId="0" applyNumberFormat="1" applyAlignment="1">
      <alignment horizontal="center" vertical="center" wrapText="1"/>
    </xf>
    <xf numFmtId="1" fontId="0" fillId="0" borderId="0" xfId="0" applyNumberFormat="1" applyAlignment="1">
      <alignment horizontal="center" vertical="center" wrapText="1"/>
    </xf>
    <xf numFmtId="0" fontId="0" fillId="0" borderId="0" xfId="0" applyFill="1" applyAlignment="1">
      <alignment horizontal="center" vertical="center" wrapText="1"/>
    </xf>
    <xf numFmtId="164" fontId="0" fillId="0" borderId="0" xfId="0" applyNumberFormat="1" applyFill="1" applyAlignment="1">
      <alignment horizontal="center" vertical="center" wrapText="1"/>
    </xf>
    <xf numFmtId="1" fontId="0" fillId="0" borderId="0" xfId="0" applyNumberFormat="1" applyFill="1" applyAlignment="1">
      <alignment horizontal="center" vertical="center" wrapText="1"/>
    </xf>
    <xf numFmtId="0" fontId="0" fillId="0" borderId="0" xfId="0" applyFont="1" applyAlignment="1">
      <alignment horizontal="center"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workbookViewId="0">
      <pane ySplit="1" topLeftCell="A11" activePane="bottomLeft" state="frozen"/>
      <selection pane="bottomLeft" activeCell="E16" sqref="E16"/>
    </sheetView>
  </sheetViews>
  <sheetFormatPr defaultRowHeight="14.4" x14ac:dyDescent="0.3"/>
  <cols>
    <col min="1" max="1" width="7.6640625" style="1" customWidth="1"/>
    <col min="2" max="2" width="17.88671875" style="1" customWidth="1"/>
    <col min="3" max="3" width="8.88671875" style="1"/>
    <col min="4" max="4" width="14.6640625" style="1" customWidth="1"/>
    <col min="5" max="5" width="56.5546875" style="1" customWidth="1"/>
    <col min="6" max="6" width="20.44140625" style="1" customWidth="1"/>
    <col min="7" max="7" width="22.21875" style="1" customWidth="1"/>
    <col min="8" max="8" width="26.88671875" style="1" customWidth="1"/>
    <col min="9" max="9" width="13.21875" style="1" customWidth="1"/>
    <col min="10" max="10" width="11.109375" style="1" customWidth="1"/>
    <col min="11" max="13" width="8.88671875" style="1"/>
    <col min="14" max="14" width="12.44140625" style="1" bestFit="1" customWidth="1"/>
    <col min="15" max="15" width="11.6640625" style="1" customWidth="1"/>
    <col min="16" max="16" width="9.44140625" style="1" bestFit="1" customWidth="1"/>
    <col min="17" max="16384" width="8.88671875" style="1"/>
  </cols>
  <sheetData>
    <row r="1" spans="1:16" ht="57.6" x14ac:dyDescent="0.3">
      <c r="A1" s="1" t="s">
        <v>0</v>
      </c>
      <c r="B1" s="1" t="s">
        <v>1</v>
      </c>
      <c r="C1" s="1" t="s">
        <v>9</v>
      </c>
      <c r="D1" s="1" t="s">
        <v>2</v>
      </c>
      <c r="E1" s="1" t="s">
        <v>3</v>
      </c>
      <c r="F1" s="1" t="s">
        <v>4</v>
      </c>
      <c r="G1" s="1" t="s">
        <v>5</v>
      </c>
      <c r="H1" s="1" t="s">
        <v>6</v>
      </c>
      <c r="I1" s="1" t="s">
        <v>30</v>
      </c>
      <c r="J1" s="1" t="s">
        <v>13</v>
      </c>
      <c r="K1" s="1" t="s">
        <v>14</v>
      </c>
      <c r="L1" s="1" t="s">
        <v>107</v>
      </c>
      <c r="M1" s="1" t="s">
        <v>31</v>
      </c>
      <c r="N1" s="1" t="s">
        <v>32</v>
      </c>
      <c r="O1" s="1" t="s">
        <v>7</v>
      </c>
    </row>
    <row r="2" spans="1:16" ht="86.4" x14ac:dyDescent="0.3">
      <c r="A2" s="1" t="s">
        <v>35</v>
      </c>
      <c r="B2" s="1" t="s">
        <v>33</v>
      </c>
      <c r="C2" s="1" t="s">
        <v>8</v>
      </c>
      <c r="D2" s="1" t="s">
        <v>10</v>
      </c>
      <c r="E2" s="1" t="s">
        <v>11</v>
      </c>
      <c r="F2" s="1" t="s">
        <v>12</v>
      </c>
      <c r="G2" s="1" t="s">
        <v>15</v>
      </c>
      <c r="I2" s="1">
        <f>255+222+115+37+73+43+29+187+159+33</f>
        <v>1153</v>
      </c>
      <c r="J2" s="2">
        <f>I2*3.14*0.14*0.14/4</f>
        <v>17.740058000000001</v>
      </c>
      <c r="K2" s="2">
        <f t="shared" ref="K2:K15" si="0">3*J2</f>
        <v>53.220174</v>
      </c>
      <c r="L2" s="2">
        <v>1.39</v>
      </c>
      <c r="M2" s="1">
        <v>21.3</v>
      </c>
      <c r="N2" s="3">
        <f>K2/(M2*60*0.001)</f>
        <v>41.64332863849765</v>
      </c>
      <c r="O2" s="1" t="s">
        <v>16</v>
      </c>
    </row>
    <row r="3" spans="1:16" ht="57.6" x14ac:dyDescent="0.3">
      <c r="A3" s="1" t="s">
        <v>34</v>
      </c>
      <c r="B3" s="1" t="s">
        <v>36</v>
      </c>
      <c r="C3" s="1" t="s">
        <v>8</v>
      </c>
      <c r="D3" s="1" t="s">
        <v>37</v>
      </c>
      <c r="E3" s="1" t="s">
        <v>38</v>
      </c>
      <c r="F3" s="1" t="s">
        <v>12</v>
      </c>
      <c r="G3" s="1" t="s">
        <v>39</v>
      </c>
      <c r="I3" s="1">
        <v>960</v>
      </c>
      <c r="J3" s="2">
        <f>I3*3.14*0.14*0.14/4</f>
        <v>14.770560000000003</v>
      </c>
      <c r="K3" s="2">
        <f t="shared" si="0"/>
        <v>44.31168000000001</v>
      </c>
      <c r="L3" s="2">
        <v>0.72</v>
      </c>
      <c r="M3" s="1">
        <v>11.02</v>
      </c>
      <c r="N3" s="3">
        <f>K3/(M3*60*0.001)</f>
        <v>67.01705989110711</v>
      </c>
    </row>
    <row r="4" spans="1:16" ht="86.4" x14ac:dyDescent="0.3">
      <c r="A4" s="1" t="s">
        <v>17</v>
      </c>
      <c r="B4" s="4" t="s">
        <v>40</v>
      </c>
      <c r="C4" s="4" t="s">
        <v>42</v>
      </c>
      <c r="D4" s="4" t="s">
        <v>56</v>
      </c>
      <c r="E4" s="4" t="s">
        <v>11</v>
      </c>
      <c r="F4" s="4" t="s">
        <v>12</v>
      </c>
      <c r="G4" s="4" t="s">
        <v>41</v>
      </c>
      <c r="H4" s="4"/>
      <c r="I4" s="4">
        <v>77</v>
      </c>
      <c r="J4" s="5">
        <f>I4*3.14*0.1*0.1/4</f>
        <v>0.60445000000000004</v>
      </c>
      <c r="K4" s="5">
        <f t="shared" si="0"/>
        <v>1.8133500000000002</v>
      </c>
      <c r="L4" s="5">
        <v>3.24</v>
      </c>
      <c r="M4" s="4">
        <v>26</v>
      </c>
      <c r="N4" s="6">
        <f t="shared" ref="N4:N15" si="1">K4/(M4*60*0.001)</f>
        <v>1.1624038461538462</v>
      </c>
      <c r="O4" s="4"/>
    </row>
    <row r="5" spans="1:16" ht="86.4" x14ac:dyDescent="0.3">
      <c r="A5" s="1" t="s">
        <v>18</v>
      </c>
      <c r="B5" s="1" t="s">
        <v>43</v>
      </c>
      <c r="C5" s="1" t="s">
        <v>44</v>
      </c>
      <c r="D5" s="1" t="s">
        <v>89</v>
      </c>
      <c r="E5" s="1" t="s">
        <v>11</v>
      </c>
      <c r="F5" s="4" t="s">
        <v>12</v>
      </c>
      <c r="G5" s="1" t="s">
        <v>57</v>
      </c>
      <c r="I5" s="1">
        <v>113</v>
      </c>
      <c r="J5" s="5">
        <f>I5*3.14*0.1*0.1/4</f>
        <v>0.88705000000000001</v>
      </c>
      <c r="K5" s="2">
        <f t="shared" si="0"/>
        <v>2.6611500000000001</v>
      </c>
      <c r="L5" s="2">
        <v>2.96</v>
      </c>
      <c r="M5" s="1">
        <v>23.25</v>
      </c>
      <c r="N5" s="3">
        <f t="shared" si="1"/>
        <v>1.9076344086021506</v>
      </c>
    </row>
    <row r="6" spans="1:16" ht="100.8" x14ac:dyDescent="0.3">
      <c r="A6" s="4" t="s">
        <v>48</v>
      </c>
      <c r="B6" s="4" t="s">
        <v>45</v>
      </c>
      <c r="C6" s="4" t="s">
        <v>46</v>
      </c>
      <c r="D6" s="4" t="s">
        <v>118</v>
      </c>
      <c r="E6" s="4" t="s">
        <v>117</v>
      </c>
      <c r="F6" s="4" t="s">
        <v>12</v>
      </c>
      <c r="G6" s="4" t="s">
        <v>59</v>
      </c>
      <c r="H6" s="4"/>
      <c r="I6" s="4">
        <v>1055</v>
      </c>
      <c r="J6" s="5">
        <f>1055*3.14*0.25*0.1*0.1</f>
        <v>8.2817500000000006</v>
      </c>
      <c r="K6" s="5">
        <f>3*J6</f>
        <v>24.84525</v>
      </c>
      <c r="L6" s="5">
        <v>1.31</v>
      </c>
      <c r="M6" s="4">
        <v>10.46</v>
      </c>
      <c r="N6" s="6">
        <f t="shared" si="1"/>
        <v>39.587715105162523</v>
      </c>
      <c r="O6" s="1" t="s">
        <v>63</v>
      </c>
      <c r="P6" s="1">
        <f>1055*3.14*0.25*0.1*0.1+738*3.14*0.25*0.14*0.14</f>
        <v>19.636618000000006</v>
      </c>
    </row>
    <row r="7" spans="1:16" ht="100.8" x14ac:dyDescent="0.3">
      <c r="A7" s="1" t="s">
        <v>47</v>
      </c>
      <c r="B7" s="1" t="s">
        <v>45</v>
      </c>
      <c r="C7" s="1" t="s">
        <v>46</v>
      </c>
      <c r="D7" s="4" t="s">
        <v>119</v>
      </c>
      <c r="E7" s="1" t="s">
        <v>58</v>
      </c>
      <c r="F7" s="4" t="s">
        <v>12</v>
      </c>
      <c r="G7" s="1" t="s">
        <v>59</v>
      </c>
      <c r="I7" s="4">
        <v>1055</v>
      </c>
      <c r="J7" s="5">
        <f>1055*3.14*0.25*0.1*0.1</f>
        <v>8.2817500000000006</v>
      </c>
      <c r="K7" s="2">
        <f t="shared" si="0"/>
        <v>24.84525</v>
      </c>
      <c r="L7" s="2">
        <v>1.66</v>
      </c>
      <c r="M7" s="1">
        <v>13.3</v>
      </c>
      <c r="N7" s="3">
        <f t="shared" ref="N7" si="2">K7/(M7*60*0.001)</f>
        <v>31.1343984962406</v>
      </c>
      <c r="O7" s="1" t="s">
        <v>63</v>
      </c>
    </row>
    <row r="8" spans="1:16" ht="57.6" x14ac:dyDescent="0.3">
      <c r="A8" s="1" t="s">
        <v>19</v>
      </c>
      <c r="B8" s="1" t="s">
        <v>49</v>
      </c>
      <c r="C8" s="1" t="s">
        <v>60</v>
      </c>
      <c r="D8" s="1" t="s">
        <v>62</v>
      </c>
      <c r="E8" s="1" t="s">
        <v>62</v>
      </c>
      <c r="F8" s="4" t="s">
        <v>12</v>
      </c>
      <c r="G8" s="1" t="s">
        <v>61</v>
      </c>
      <c r="I8" s="1">
        <v>193</v>
      </c>
      <c r="J8" s="5">
        <f>I8*3.14*0.25*0.1*0.1</f>
        <v>1.5150500000000002</v>
      </c>
      <c r="K8" s="2">
        <f t="shared" si="0"/>
        <v>4.5451500000000005</v>
      </c>
      <c r="L8" s="2">
        <v>2.14</v>
      </c>
      <c r="M8" s="1">
        <v>17.100000000000001</v>
      </c>
      <c r="N8" s="3">
        <f t="shared" si="1"/>
        <v>4.4299707602339184</v>
      </c>
    </row>
    <row r="9" spans="1:16" ht="100.8" x14ac:dyDescent="0.3">
      <c r="A9" s="1" t="s">
        <v>65</v>
      </c>
      <c r="B9" s="1" t="s">
        <v>50</v>
      </c>
      <c r="C9" s="1" t="s">
        <v>64</v>
      </c>
      <c r="D9" s="1" t="s">
        <v>70</v>
      </c>
      <c r="E9" s="1" t="s">
        <v>74</v>
      </c>
      <c r="F9" s="4" t="s">
        <v>12</v>
      </c>
      <c r="G9" s="1" t="s">
        <v>75</v>
      </c>
      <c r="H9" s="1" t="s">
        <v>88</v>
      </c>
      <c r="I9" s="1">
        <f>119+13+115</f>
        <v>247</v>
      </c>
      <c r="J9" s="5">
        <f t="shared" ref="J9:J10" si="3">I9*3.14*0.25*0.1*0.1</f>
        <v>1.9389500000000002</v>
      </c>
      <c r="K9" s="2">
        <f t="shared" si="0"/>
        <v>5.8168500000000005</v>
      </c>
      <c r="L9" s="2">
        <v>2.19</v>
      </c>
      <c r="M9" s="1">
        <v>17.2</v>
      </c>
      <c r="N9" s="3">
        <f t="shared" si="1"/>
        <v>5.6364825581395355</v>
      </c>
    </row>
    <row r="10" spans="1:16" ht="57.6" x14ac:dyDescent="0.3">
      <c r="A10" s="1" t="s">
        <v>66</v>
      </c>
      <c r="B10" s="1" t="s">
        <v>50</v>
      </c>
      <c r="C10" s="1" t="s">
        <v>64</v>
      </c>
      <c r="D10" s="1" t="s">
        <v>70</v>
      </c>
      <c r="E10" s="1" t="s">
        <v>67</v>
      </c>
      <c r="F10" s="4" t="s">
        <v>12</v>
      </c>
      <c r="G10" s="1" t="s">
        <v>75</v>
      </c>
      <c r="I10" s="1">
        <f>119+13+115</f>
        <v>247</v>
      </c>
      <c r="J10" s="5">
        <f t="shared" si="3"/>
        <v>1.9389500000000002</v>
      </c>
      <c r="K10" s="2">
        <f t="shared" ref="K10" si="4">3*J10</f>
        <v>5.8168500000000005</v>
      </c>
      <c r="L10" s="2">
        <v>3.07</v>
      </c>
      <c r="M10" s="1">
        <v>24.1</v>
      </c>
      <c r="N10" s="3">
        <f t="shared" ref="N10:N13" si="5">K10/(M10*60*0.001)</f>
        <v>4.0227178423236518</v>
      </c>
    </row>
    <row r="11" spans="1:16" ht="57.6" x14ac:dyDescent="0.3">
      <c r="A11" s="1" t="s">
        <v>21</v>
      </c>
      <c r="B11" s="1" t="s">
        <v>51</v>
      </c>
      <c r="C11" s="1" t="s">
        <v>64</v>
      </c>
      <c r="D11" s="1" t="s">
        <v>69</v>
      </c>
      <c r="E11" s="1" t="s">
        <v>67</v>
      </c>
      <c r="F11" s="4" t="s">
        <v>12</v>
      </c>
      <c r="G11" s="1" t="s">
        <v>76</v>
      </c>
      <c r="I11" s="1">
        <v>177</v>
      </c>
      <c r="J11" s="5">
        <f>I11*3.14*0.25*0.1*0.1</f>
        <v>1.3894500000000001</v>
      </c>
      <c r="K11" s="2">
        <f t="shared" si="0"/>
        <v>4.1683500000000002</v>
      </c>
      <c r="L11" s="2">
        <v>2.86</v>
      </c>
      <c r="M11" s="1">
        <v>22.5</v>
      </c>
      <c r="N11" s="3">
        <f t="shared" si="5"/>
        <v>3.0876666666666668</v>
      </c>
    </row>
    <row r="12" spans="1:16" ht="86.4" x14ac:dyDescent="0.3">
      <c r="A12" s="1" t="s">
        <v>82</v>
      </c>
      <c r="B12" s="1" t="s">
        <v>52</v>
      </c>
      <c r="C12" s="1" t="s">
        <v>87</v>
      </c>
      <c r="D12" s="1" t="s">
        <v>68</v>
      </c>
      <c r="E12" s="1" t="s">
        <v>77</v>
      </c>
      <c r="F12" s="4" t="s">
        <v>12</v>
      </c>
      <c r="G12" s="1" t="s">
        <v>84</v>
      </c>
      <c r="I12" s="1">
        <f>100+38+80+108</f>
        <v>326</v>
      </c>
      <c r="J12" s="2">
        <f>I12*3.14*0.25*0.1*0.1</f>
        <v>2.5591000000000004</v>
      </c>
      <c r="K12" s="2">
        <f t="shared" si="0"/>
        <v>7.6773000000000007</v>
      </c>
      <c r="L12" s="2">
        <v>2.89</v>
      </c>
      <c r="M12" s="1">
        <v>23.1</v>
      </c>
      <c r="N12" s="3">
        <f t="shared" si="5"/>
        <v>5.5391774891774892</v>
      </c>
    </row>
    <row r="13" spans="1:16" ht="86.4" x14ac:dyDescent="0.3">
      <c r="A13" s="1" t="s">
        <v>83</v>
      </c>
      <c r="B13" s="1" t="s">
        <v>52</v>
      </c>
      <c r="C13" s="1" t="s">
        <v>86</v>
      </c>
      <c r="D13" s="1" t="s">
        <v>68</v>
      </c>
      <c r="E13" s="1" t="s">
        <v>77</v>
      </c>
      <c r="F13" s="4" t="s">
        <v>12</v>
      </c>
      <c r="G13" s="1" t="s">
        <v>85</v>
      </c>
      <c r="I13" s="1">
        <f>72+239</f>
        <v>311</v>
      </c>
      <c r="J13" s="2">
        <f>72*3.14*0.25*0.1*0.1+239*3.14*0.25*0.05*0.05</f>
        <v>1.0342375000000001</v>
      </c>
      <c r="K13" s="2">
        <f t="shared" ref="K13" si="6">3*J13</f>
        <v>3.1027125000000004</v>
      </c>
      <c r="L13" s="2">
        <v>2.84</v>
      </c>
      <c r="M13" s="1">
        <v>6.7</v>
      </c>
      <c r="N13" s="3">
        <f t="shared" si="5"/>
        <v>7.7181902985074631</v>
      </c>
    </row>
    <row r="14" spans="1:16" ht="72" x14ac:dyDescent="0.3">
      <c r="A14" s="1" t="s">
        <v>23</v>
      </c>
      <c r="B14" s="1" t="s">
        <v>53</v>
      </c>
      <c r="C14" s="1" t="s">
        <v>72</v>
      </c>
      <c r="D14" s="1" t="s">
        <v>71</v>
      </c>
      <c r="E14" s="1" t="s">
        <v>78</v>
      </c>
      <c r="F14" s="4" t="s">
        <v>12</v>
      </c>
      <c r="G14" s="1" t="s">
        <v>79</v>
      </c>
      <c r="I14" s="1">
        <f>300+38</f>
        <v>338</v>
      </c>
      <c r="J14" s="2">
        <f>0.25*3.14*(300*0.08*0.08+38*0.1*0.1)</f>
        <v>1.8054999999999999</v>
      </c>
      <c r="K14" s="2">
        <f t="shared" si="0"/>
        <v>5.4164999999999992</v>
      </c>
      <c r="L14" s="2">
        <v>2.52</v>
      </c>
      <c r="M14" s="1">
        <v>12.7</v>
      </c>
      <c r="N14" s="3">
        <f t="shared" si="1"/>
        <v>7.1082677165354315</v>
      </c>
    </row>
    <row r="15" spans="1:16" ht="72" x14ac:dyDescent="0.3">
      <c r="A15" s="1" t="s">
        <v>24</v>
      </c>
      <c r="B15" s="1" t="s">
        <v>54</v>
      </c>
      <c r="C15" s="1" t="s">
        <v>55</v>
      </c>
      <c r="D15" s="1" t="s">
        <v>73</v>
      </c>
      <c r="E15" s="7" t="s">
        <v>120</v>
      </c>
      <c r="F15" s="4" t="s">
        <v>12</v>
      </c>
      <c r="G15" s="1" t="s">
        <v>80</v>
      </c>
      <c r="H15" s="1" t="s">
        <v>81</v>
      </c>
      <c r="I15" s="1">
        <f>189+39+159</f>
        <v>387</v>
      </c>
      <c r="J15" s="2">
        <f>I15*0.25*3.14*0.1*0.1</f>
        <v>3.0379500000000004</v>
      </c>
      <c r="K15" s="2">
        <f t="shared" si="0"/>
        <v>9.1138500000000011</v>
      </c>
      <c r="L15" s="2">
        <v>2.27</v>
      </c>
      <c r="M15" s="1">
        <v>16.399999999999999</v>
      </c>
      <c r="N15" s="3">
        <f t="shared" si="1"/>
        <v>9.2620426829268308</v>
      </c>
    </row>
    <row r="16" spans="1:16" ht="57.6" x14ac:dyDescent="0.3">
      <c r="A16" s="1" t="s">
        <v>25</v>
      </c>
      <c r="B16" s="1" t="s">
        <v>26</v>
      </c>
      <c r="C16" s="1" t="s">
        <v>27</v>
      </c>
      <c r="D16" s="1" t="s">
        <v>10</v>
      </c>
      <c r="E16" s="1" t="s">
        <v>28</v>
      </c>
      <c r="F16" s="4" t="s">
        <v>12</v>
      </c>
      <c r="G16" s="1" t="s">
        <v>28</v>
      </c>
      <c r="H16" s="1" t="s">
        <v>29</v>
      </c>
      <c r="I16" s="1">
        <f>+(368+317)</f>
        <v>685</v>
      </c>
      <c r="J16" s="2">
        <f>(368+317)*3.14*0.1*0.1/4</f>
        <v>5.377250000000001</v>
      </c>
      <c r="K16" s="2">
        <f>3*J16</f>
        <v>16.131750000000004</v>
      </c>
      <c r="L16" s="2" t="s">
        <v>28</v>
      </c>
      <c r="M16" s="1" t="s">
        <v>28</v>
      </c>
      <c r="N16" s="3" t="s">
        <v>28</v>
      </c>
    </row>
  </sheetData>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pane ySplit="1" topLeftCell="A2" activePane="bottomLeft" state="frozen"/>
      <selection pane="bottomLeft" activeCell="F6" sqref="F6"/>
    </sheetView>
  </sheetViews>
  <sheetFormatPr defaultRowHeight="14.4" x14ac:dyDescent="0.3"/>
  <cols>
    <col min="1" max="1" width="7.6640625" style="1" customWidth="1"/>
    <col min="2" max="2" width="17.88671875" style="1" customWidth="1"/>
    <col min="3" max="3" width="8.88671875" style="1"/>
    <col min="4" max="4" width="14.6640625" style="1" customWidth="1"/>
    <col min="5" max="5" width="56.5546875" style="1" customWidth="1"/>
    <col min="6" max="6" width="20.44140625" style="1" customWidth="1"/>
    <col min="7" max="7" width="22.21875" style="1" customWidth="1"/>
    <col min="8" max="8" width="26.88671875" style="1" customWidth="1"/>
    <col min="9" max="9" width="13.21875" style="1" customWidth="1"/>
    <col min="10" max="10" width="11.109375" style="1" customWidth="1"/>
    <col min="11" max="13" width="8.88671875" style="1"/>
    <col min="14" max="14" width="12.44140625" style="1" customWidth="1"/>
    <col min="15" max="15" width="11.6640625" style="1" customWidth="1"/>
    <col min="16" max="16" width="9.44140625" style="1" customWidth="1"/>
    <col min="17" max="16384" width="8.88671875" style="1"/>
  </cols>
  <sheetData>
    <row r="1" spans="1:15" ht="57.6" x14ac:dyDescent="0.3">
      <c r="A1" s="1" t="s">
        <v>0</v>
      </c>
      <c r="B1" s="1" t="s">
        <v>1</v>
      </c>
      <c r="C1" s="1" t="s">
        <v>9</v>
      </c>
      <c r="D1" s="1" t="s">
        <v>2</v>
      </c>
      <c r="E1" s="1" t="s">
        <v>3</v>
      </c>
      <c r="F1" s="1" t="s">
        <v>4</v>
      </c>
      <c r="G1" s="1" t="s">
        <v>5</v>
      </c>
      <c r="H1" s="1" t="s">
        <v>6</v>
      </c>
      <c r="I1" s="1" t="s">
        <v>30</v>
      </c>
      <c r="J1" s="1" t="s">
        <v>13</v>
      </c>
      <c r="K1" s="1" t="s">
        <v>14</v>
      </c>
      <c r="L1" s="1" t="s">
        <v>107</v>
      </c>
      <c r="M1" s="1" t="s">
        <v>31</v>
      </c>
      <c r="N1" s="1" t="s">
        <v>32</v>
      </c>
      <c r="O1" s="1" t="s">
        <v>7</v>
      </c>
    </row>
    <row r="2" spans="1:15" ht="28.8" x14ac:dyDescent="0.3">
      <c r="A2" s="1" t="s">
        <v>90</v>
      </c>
      <c r="B2" s="1" t="s">
        <v>103</v>
      </c>
      <c r="C2" s="1" t="s">
        <v>60</v>
      </c>
      <c r="D2" s="1" t="s">
        <v>91</v>
      </c>
      <c r="E2" s="1" t="s">
        <v>93</v>
      </c>
      <c r="G2" s="1" t="s">
        <v>92</v>
      </c>
      <c r="I2" s="1">
        <f>417+248+367+128+53+51+142+195+22+41+135+131+37+187+118+124</f>
        <v>2396</v>
      </c>
      <c r="J2" s="2">
        <f>I2*3.14*0.1*0.1/4</f>
        <v>18.808600000000002</v>
      </c>
      <c r="K2" s="2">
        <f t="shared" ref="K2:K6" si="0">3*J2</f>
        <v>56.42580000000001</v>
      </c>
      <c r="L2" s="2">
        <v>1.21</v>
      </c>
      <c r="M2" s="1">
        <v>9.6999999999999993</v>
      </c>
      <c r="N2" s="3">
        <f>K2/(M2*60*0.001)</f>
        <v>96.951546391752601</v>
      </c>
    </row>
    <row r="3" spans="1:15" ht="28.8" x14ac:dyDescent="0.3">
      <c r="A3" s="1" t="s">
        <v>17</v>
      </c>
      <c r="B3" s="1" t="s">
        <v>96</v>
      </c>
      <c r="C3" s="1" t="s">
        <v>94</v>
      </c>
      <c r="D3" s="1" t="s">
        <v>95</v>
      </c>
      <c r="E3" s="1" t="s">
        <v>93</v>
      </c>
      <c r="G3" s="1" t="s">
        <v>98</v>
      </c>
      <c r="I3" s="1">
        <f>51+94</f>
        <v>145</v>
      </c>
      <c r="J3" s="2">
        <f>I3*3.14*0.08*0.08/4</f>
        <v>0.72848000000000002</v>
      </c>
      <c r="K3" s="2">
        <f t="shared" si="0"/>
        <v>2.1854399999999998</v>
      </c>
      <c r="L3" s="2">
        <v>2.12</v>
      </c>
      <c r="M3" s="1">
        <v>10.9</v>
      </c>
      <c r="N3" s="3">
        <f t="shared" ref="N3:N6" si="1">K3/(M3*60*0.001)</f>
        <v>3.3416513761467885</v>
      </c>
    </row>
    <row r="4" spans="1:15" ht="28.8" x14ac:dyDescent="0.3">
      <c r="A4" s="1" t="s">
        <v>18</v>
      </c>
      <c r="B4" s="1" t="s">
        <v>97</v>
      </c>
      <c r="C4" s="1" t="s">
        <v>94</v>
      </c>
      <c r="D4" s="1" t="s">
        <v>95</v>
      </c>
      <c r="E4" s="1" t="s">
        <v>93</v>
      </c>
      <c r="G4" s="1" t="s">
        <v>99</v>
      </c>
      <c r="I4" s="1">
        <f>51+42</f>
        <v>93</v>
      </c>
      <c r="J4" s="2">
        <f>I4*3.14*0.08*0.08/4</f>
        <v>0.46723200000000009</v>
      </c>
      <c r="K4" s="2">
        <f t="shared" si="0"/>
        <v>1.4016960000000003</v>
      </c>
      <c r="L4" s="2">
        <v>2.19</v>
      </c>
      <c r="M4" s="1">
        <v>11.2</v>
      </c>
      <c r="N4" s="3">
        <f t="shared" si="1"/>
        <v>2.0858571428571433</v>
      </c>
    </row>
    <row r="5" spans="1:15" ht="43.2" x14ac:dyDescent="0.3">
      <c r="A5" s="1" t="s">
        <v>100</v>
      </c>
      <c r="B5" s="1" t="s">
        <v>101</v>
      </c>
      <c r="C5" s="1" t="s">
        <v>94</v>
      </c>
      <c r="D5" s="1" t="s">
        <v>95</v>
      </c>
      <c r="E5" s="1" t="s">
        <v>105</v>
      </c>
      <c r="G5" s="1" t="s">
        <v>106</v>
      </c>
      <c r="I5" s="1">
        <f>323+186</f>
        <v>509</v>
      </c>
      <c r="J5" s="2">
        <f>I5*3.14*0.08*0.08/4</f>
        <v>2.5572159999999999</v>
      </c>
      <c r="K5" s="2">
        <f t="shared" si="0"/>
        <v>7.6716479999999994</v>
      </c>
      <c r="L5" s="2">
        <v>1.79</v>
      </c>
      <c r="M5" s="1">
        <v>9.1999999999999993</v>
      </c>
      <c r="N5" s="3">
        <f t="shared" si="1"/>
        <v>13.897913043478258</v>
      </c>
    </row>
    <row r="6" spans="1:15" ht="43.2" x14ac:dyDescent="0.3">
      <c r="A6" s="1" t="s">
        <v>19</v>
      </c>
      <c r="B6" s="1" t="s">
        <v>102</v>
      </c>
      <c r="C6" s="1" t="s">
        <v>104</v>
      </c>
      <c r="D6" s="1" t="s">
        <v>95</v>
      </c>
      <c r="E6" s="1" t="s">
        <v>93</v>
      </c>
      <c r="G6" s="1" t="s">
        <v>106</v>
      </c>
      <c r="I6" s="1">
        <f>103+259</f>
        <v>362</v>
      </c>
      <c r="J6" s="2">
        <f>3.14*0.25*(259*0.1*0.1+103*0.08*0.08)</f>
        <v>2.5506220000000002</v>
      </c>
      <c r="K6" s="2">
        <f t="shared" si="0"/>
        <v>7.6518660000000001</v>
      </c>
      <c r="L6" s="2">
        <v>1.23</v>
      </c>
      <c r="M6" s="1">
        <v>9.8000000000000007</v>
      </c>
      <c r="N6" s="3">
        <f t="shared" si="1"/>
        <v>13.013377551020408</v>
      </c>
    </row>
    <row r="7" spans="1:15" ht="28.8" x14ac:dyDescent="0.3">
      <c r="A7" s="4" t="s">
        <v>20</v>
      </c>
      <c r="B7" s="1" t="s">
        <v>108</v>
      </c>
      <c r="C7" s="1" t="s">
        <v>94</v>
      </c>
      <c r="D7" s="1" t="s">
        <v>95</v>
      </c>
      <c r="E7" s="1" t="s">
        <v>115</v>
      </c>
      <c r="G7" s="1" t="s">
        <v>114</v>
      </c>
      <c r="I7" s="1">
        <f>162+18+85</f>
        <v>265</v>
      </c>
      <c r="J7" s="2">
        <f t="shared" ref="J7:J8" si="2">I7*3.14*0.08*0.08/4</f>
        <v>1.3313599999999999</v>
      </c>
      <c r="K7" s="2">
        <f t="shared" ref="K7:K9" si="3">3*J7</f>
        <v>3.9940799999999994</v>
      </c>
      <c r="L7" s="2">
        <v>1.86</v>
      </c>
      <c r="M7" s="1">
        <v>9.6</v>
      </c>
      <c r="N7" s="3">
        <f t="shared" ref="N7:N9" si="4">K7/(M7*60*0.001)</f>
        <v>6.9341666666666653</v>
      </c>
      <c r="O7" s="1" t="s">
        <v>21</v>
      </c>
    </row>
    <row r="8" spans="1:15" ht="28.8" x14ac:dyDescent="0.3">
      <c r="A8" s="1" t="s">
        <v>21</v>
      </c>
      <c r="B8" s="1" t="s">
        <v>110</v>
      </c>
      <c r="C8" s="1" t="s">
        <v>94</v>
      </c>
      <c r="D8" s="1" t="s">
        <v>111</v>
      </c>
      <c r="E8" s="1" t="s">
        <v>115</v>
      </c>
      <c r="G8" s="1" t="s">
        <v>113</v>
      </c>
      <c r="I8" s="1">
        <v>170</v>
      </c>
      <c r="J8" s="2">
        <f t="shared" si="2"/>
        <v>0.85408000000000017</v>
      </c>
      <c r="K8" s="2">
        <f t="shared" si="3"/>
        <v>2.5622400000000005</v>
      </c>
      <c r="L8" s="2">
        <v>1.84</v>
      </c>
      <c r="M8" s="1">
        <v>9.5</v>
      </c>
      <c r="N8" s="3">
        <f t="shared" si="4"/>
        <v>4.4951578947368427</v>
      </c>
      <c r="O8" s="1" t="s">
        <v>20</v>
      </c>
    </row>
    <row r="9" spans="1:15" ht="28.8" x14ac:dyDescent="0.3">
      <c r="A9" s="1" t="s">
        <v>22</v>
      </c>
      <c r="B9" s="1" t="s">
        <v>109</v>
      </c>
      <c r="C9" s="1" t="s">
        <v>60</v>
      </c>
      <c r="D9" s="1" t="s">
        <v>95</v>
      </c>
      <c r="E9" s="1" t="s">
        <v>116</v>
      </c>
      <c r="G9" s="1" t="s">
        <v>112</v>
      </c>
      <c r="I9" s="1">
        <f>187+76</f>
        <v>263</v>
      </c>
      <c r="J9" s="2">
        <f>I9*3.14*0.1*0.1/4</f>
        <v>2.0645500000000001</v>
      </c>
      <c r="K9" s="2">
        <f t="shared" si="3"/>
        <v>6.1936499999999999</v>
      </c>
      <c r="L9" s="2">
        <v>1.23</v>
      </c>
      <c r="M9" s="1">
        <v>9.8000000000000007</v>
      </c>
      <c r="N9" s="3">
        <f t="shared" si="4"/>
        <v>10.53341836734694</v>
      </c>
    </row>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Felsődobsza</vt:lpstr>
      <vt:lpstr>Hernádkércs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2017-03-24T13:08:07Z</dcterms:modified>
</cp:coreProperties>
</file>